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te\old\یایگانی اطلاعات گزارش سایت\140109\"/>
    </mc:Choice>
  </mc:AlternateContent>
  <xr:revisionPtr revIDLastSave="0" documentId="13_ncr:1_{F5A55D86-A24B-4EB1-9531-8954A29CFB79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سواری" sheetId="6" r:id="rId1"/>
  </sheets>
  <definedNames>
    <definedName name="_xlnm.Print_Titles" localSheetId="0">سواری!$2:$2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6" l="1"/>
  <c r="E3" i="6"/>
  <c r="C3" i="6" s="1"/>
  <c r="F6" i="6" s="1"/>
  <c r="E6" i="6"/>
  <c r="F3" i="6"/>
  <c r="E9" i="6" l="1"/>
  <c r="G6" i="6"/>
  <c r="S3" i="6"/>
  <c r="T3" i="6" s="1"/>
  <c r="U3" i="6" s="1"/>
  <c r="V3" i="6"/>
  <c r="W3" i="6" s="1"/>
  <c r="K3" i="6"/>
  <c r="R3" i="6" s="1"/>
  <c r="X3" i="6" l="1"/>
  <c r="Y3" i="6" s="1"/>
  <c r="Z3" i="6" s="1"/>
  <c r="AA3" i="6" s="1"/>
  <c r="J6" i="6"/>
  <c r="M3" i="6"/>
  <c r="K6" i="6" l="1"/>
  <c r="H6" i="6"/>
  <c r="O3" i="6"/>
  <c r="Q3" i="6" s="1"/>
  <c r="N3" i="6"/>
  <c r="L6" i="6" s="1"/>
  <c r="I6" i="6"/>
  <c r="N6" i="6" s="1"/>
  <c r="M6" i="6" s="1"/>
  <c r="B3" i="6"/>
  <c r="D3" i="6" s="1"/>
  <c r="N11" i="6" l="1"/>
  <c r="F14" i="6"/>
</calcChain>
</file>

<file path=xl/sharedStrings.xml><?xml version="1.0" encoding="utf-8"?>
<sst xmlns="http://schemas.openxmlformats.org/spreadsheetml/2006/main" count="41" uniqueCount="41">
  <si>
    <t>نرخ اوليه</t>
  </si>
  <si>
    <t>مدت بازپرداخت</t>
  </si>
  <si>
    <t>فاصله چك</t>
  </si>
  <si>
    <t>نرخ نهايي</t>
  </si>
  <si>
    <t>قسط نرخ اوليه و ارزش افزوده(چك اول مشتريان)</t>
  </si>
  <si>
    <t>قسط نرخ اوليه (ساير چكهاي مشتريان)</t>
  </si>
  <si>
    <t>قسط نرخ نهايي</t>
  </si>
  <si>
    <t>ارزش افزوده نرخ نهايي</t>
  </si>
  <si>
    <t>قسط نرخ نهايي و ارزش افزوده</t>
  </si>
  <si>
    <t>تفاوت يك قسط</t>
  </si>
  <si>
    <t>تفاوت اقساط</t>
  </si>
  <si>
    <t>مبلغ تسهيلات</t>
  </si>
  <si>
    <t>اصل و فرع تسهيلات</t>
  </si>
  <si>
    <t>قيمت نهايي (+ جمع ارزش افزوده و ارزش فعلي)</t>
  </si>
  <si>
    <t>پيش پرداخت اوليه</t>
  </si>
  <si>
    <t>ماليات بر ارزش افزوده تخفيف توسعه</t>
  </si>
  <si>
    <t>ماليات بر ارزش افزوده فرع تسهيلات (نقداً به حساب ليزينگ واريز گردد)</t>
  </si>
  <si>
    <t>پيش پرداخت نهايي شامل : (پيش پرداخت اوليه + جمع تخفيف توسعه فروش و ماليات بر ارزش افزوده تخفيف توسعه)</t>
  </si>
  <si>
    <t>فرع تسهيلات</t>
  </si>
  <si>
    <t>تعداد چك (اقساط)</t>
  </si>
  <si>
    <t>مبلغ قسط</t>
  </si>
  <si>
    <t>چك تضمین</t>
  </si>
  <si>
    <t xml:space="preserve">مبلغ  پرداختي به فروشنده </t>
  </si>
  <si>
    <t xml:space="preserve">جمع تخفيف توسعه فروش و ماليات بر ارزش افزوده آن </t>
  </si>
  <si>
    <t>قیمت خودرو</t>
  </si>
  <si>
    <t>پیش پرداخت متقاضی</t>
  </si>
  <si>
    <t>مابه التفاوت قیمت خودرو و تسهیلات</t>
  </si>
  <si>
    <t>توسعه فروش و مالیات آن</t>
  </si>
  <si>
    <t>مبلغ چک اقساط</t>
  </si>
  <si>
    <t>مازاد سود شرکت</t>
  </si>
  <si>
    <t xml:space="preserve">تخفيف توسعه فروش </t>
  </si>
  <si>
    <t>چک تضمین</t>
  </si>
  <si>
    <t>مدت بازپرداخت تا 36 ماه می باشد</t>
  </si>
  <si>
    <t>کارمزد نماینده</t>
  </si>
  <si>
    <t xml:space="preserve">محاسبات لیزینگ خودرو ارگ همای </t>
  </si>
  <si>
    <t>//توجه: فقط سلول های زرد  فعال می باشد//</t>
  </si>
  <si>
    <t>قسط ماهانه</t>
  </si>
  <si>
    <t>کلیه اعداد به تومان</t>
  </si>
  <si>
    <t>قيمت  خودرو</t>
  </si>
  <si>
    <t>نرخ تمام شده ماهانه</t>
  </si>
  <si>
    <t>مدل خودروهای ایرانی و چینی تا 6 سال عمر خودرو (مدل 1396 به بالا) و وارداتی تا8 سال عمر خودرو (از مدل2015 به بالا) بسته به خودرو استعلام 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</si>
</sst>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B Titr"/>
      <charset val="178"/>
    </font>
    <font>
      <b/>
      <sz val="11"/>
      <name val="B Nazanin"/>
      <charset val="178"/>
    </font>
    <font>
      <sz val="11"/>
      <name val="B Nazanin"/>
      <charset val="178"/>
    </font>
    <font>
      <b/>
      <sz val="14"/>
      <name val="B Nazanin"/>
      <charset val="178"/>
    </font>
    <font>
      <b/>
      <sz val="16"/>
      <name val="B Nazanin"/>
      <charset val="178"/>
    </font>
    <font>
      <b/>
      <sz val="11"/>
      <color theme="1"/>
      <name val="B Nazanin"/>
      <charset val="178"/>
    </font>
    <font>
      <sz val="14"/>
      <color theme="1"/>
      <name val="B Titr"/>
      <charset val="178"/>
    </font>
    <font>
      <b/>
      <sz val="24"/>
      <color rgb="FFFF0000"/>
      <name val="B Nazanin"/>
      <charset val="178"/>
    </font>
    <font>
      <b/>
      <sz val="11"/>
      <color theme="0"/>
      <name val="B Nazanin"/>
      <charset val="178"/>
    </font>
    <font>
      <b/>
      <sz val="14"/>
      <color theme="0"/>
      <name val="B Nazanin"/>
      <charset val="178"/>
    </font>
    <font>
      <sz val="10"/>
      <color theme="0"/>
      <name val="Arial"/>
      <family val="2"/>
    </font>
    <font>
      <b/>
      <sz val="14"/>
      <color rgb="FFFF0000"/>
      <name val="B Nazanin"/>
      <charset val="178"/>
    </font>
    <font>
      <b/>
      <sz val="18"/>
      <color rgb="FFFF0000"/>
      <name val="B Nazanin"/>
      <charset val="178"/>
    </font>
    <font>
      <b/>
      <sz val="14"/>
      <color theme="1"/>
      <name val="B Nazanin"/>
      <charset val="178"/>
    </font>
    <font>
      <sz val="16"/>
      <name val="B Nazanin"/>
      <charset val="178"/>
    </font>
    <font>
      <b/>
      <sz val="20"/>
      <color rgb="FFFF0000"/>
      <name val="B Nazanin"/>
      <charset val="178"/>
    </font>
    <font>
      <sz val="14"/>
      <name val="B Nazanin"/>
      <charset val="178"/>
    </font>
    <font>
      <sz val="10"/>
      <name val="Arial"/>
    </font>
    <font>
      <b/>
      <sz val="12"/>
      <color theme="1"/>
      <name val="B Nazanin"/>
      <charset val="178"/>
    </font>
    <font>
      <b/>
      <sz val="12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3" fontId="12" fillId="3" borderId="0" xfId="0" applyNumberFormat="1" applyFont="1" applyFill="1" applyAlignment="1" applyProtection="1">
      <alignment horizontal="center" vertical="center" wrapText="1"/>
      <protection hidden="1"/>
    </xf>
    <xf numFmtId="0" fontId="9" fillId="2" borderId="14" xfId="0" applyFont="1" applyFill="1" applyBorder="1" applyAlignment="1" applyProtection="1">
      <alignment horizontal="center" vertical="center" wrapText="1"/>
      <protection hidden="1"/>
    </xf>
    <xf numFmtId="3" fontId="9" fillId="2" borderId="2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2" xfId="0" applyNumberFormat="1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9" fillId="2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3" fontId="7" fillId="4" borderId="9" xfId="0" applyNumberFormat="1" applyFont="1" applyFill="1" applyBorder="1" applyAlignment="1" applyProtection="1">
      <alignment horizontal="center" vertical="center"/>
      <protection locked="0" hidden="1"/>
    </xf>
    <xf numFmtId="3" fontId="7" fillId="4" borderId="5" xfId="0" applyNumberFormat="1" applyFont="1" applyFill="1" applyBorder="1" applyAlignment="1" applyProtection="1">
      <alignment horizontal="center" vertical="center"/>
      <protection hidden="1"/>
    </xf>
    <xf numFmtId="3" fontId="7" fillId="4" borderId="5" xfId="0" applyNumberFormat="1" applyFont="1" applyFill="1" applyBorder="1" applyAlignment="1" applyProtection="1">
      <alignment horizontal="center" vertical="center"/>
      <protection locked="0" hidden="1"/>
    </xf>
    <xf numFmtId="3" fontId="5" fillId="3" borderId="5" xfId="0" applyNumberFormat="1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8" fillId="4" borderId="5" xfId="0" applyFont="1" applyFill="1" applyBorder="1" applyAlignment="1" applyProtection="1">
      <alignment horizontal="center" vertical="center"/>
      <protection locked="0" hidden="1"/>
    </xf>
    <xf numFmtId="0" fontId="8" fillId="4" borderId="8" xfId="0" applyFont="1" applyFill="1" applyBorder="1" applyAlignment="1" applyProtection="1">
      <alignment horizontal="center" vertical="center"/>
      <protection locked="0" hidden="1"/>
    </xf>
    <xf numFmtId="4" fontId="12" fillId="3" borderId="0" xfId="0" applyNumberFormat="1" applyFont="1" applyFill="1" applyAlignment="1" applyProtection="1">
      <alignment horizontal="center" vertical="center"/>
      <protection hidden="1"/>
    </xf>
    <xf numFmtId="3" fontId="12" fillId="3" borderId="0" xfId="0" applyNumberFormat="1" applyFont="1" applyFill="1" applyAlignment="1" applyProtection="1">
      <alignment horizontal="center" vertical="center"/>
      <protection hidden="1"/>
    </xf>
    <xf numFmtId="3" fontId="5" fillId="3" borderId="16" xfId="0" applyNumberFormat="1" applyFont="1" applyFill="1" applyBorder="1" applyAlignment="1" applyProtection="1">
      <alignment horizontal="center" vertical="center"/>
      <protection hidden="1"/>
    </xf>
    <xf numFmtId="3" fontId="5" fillId="3" borderId="6" xfId="0" applyNumberFormat="1" applyFont="1" applyFill="1" applyBorder="1" applyAlignment="1" applyProtection="1">
      <alignment horizontal="center" vertical="center"/>
      <protection hidden="1"/>
    </xf>
    <xf numFmtId="3" fontId="5" fillId="3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3" fontId="8" fillId="3" borderId="0" xfId="0" applyNumberFormat="1" applyFont="1" applyFill="1" applyAlignment="1" applyProtection="1">
      <alignment horizontal="center" vertical="center"/>
      <protection hidden="1"/>
    </xf>
    <xf numFmtId="164" fontId="6" fillId="0" borderId="0" xfId="1" applyNumberFormat="1" applyFont="1" applyFill="1" applyAlignment="1" applyProtection="1">
      <alignment horizontal="center" vertical="center"/>
      <protection hidden="1"/>
    </xf>
    <xf numFmtId="0" fontId="12" fillId="3" borderId="17" xfId="0" applyFont="1" applyFill="1" applyBorder="1" applyAlignment="1" applyProtection="1">
      <alignment horizontal="center" vertical="center" wrapText="1"/>
      <protection hidden="1"/>
    </xf>
    <xf numFmtId="3" fontId="13" fillId="3" borderId="0" xfId="0" applyNumberFormat="1" applyFont="1" applyFill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11" fillId="0" borderId="8" xfId="0" applyNumberFormat="1" applyFont="1" applyBorder="1" applyAlignment="1" applyProtection="1">
      <alignment horizontal="center" vertical="center"/>
      <protection hidden="1"/>
    </xf>
    <xf numFmtId="3" fontId="6" fillId="0" borderId="0" xfId="0" applyNumberFormat="1" applyFont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164" fontId="0" fillId="0" borderId="0" xfId="1" applyNumberFormat="1" applyFont="1" applyFill="1" applyAlignment="1" applyProtection="1">
      <alignment horizontal="center" vertical="center"/>
      <protection hidden="1"/>
    </xf>
    <xf numFmtId="3" fontId="0" fillId="0" borderId="0" xfId="0" applyNumberFormat="1" applyAlignment="1" applyProtection="1">
      <alignment horizontal="center" vertical="center"/>
      <protection hidden="1"/>
    </xf>
    <xf numFmtId="3" fontId="14" fillId="3" borderId="0" xfId="0" applyNumberFormat="1" applyFont="1" applyFill="1" applyAlignment="1" applyProtection="1">
      <alignment horizontal="center" vertical="center"/>
      <protection hidden="1"/>
    </xf>
    <xf numFmtId="3" fontId="15" fillId="3" borderId="5" xfId="0" applyNumberFormat="1" applyFont="1" applyFill="1" applyBorder="1" applyAlignment="1" applyProtection="1">
      <alignment horizontal="center" vertical="center"/>
      <protection hidden="1"/>
    </xf>
    <xf numFmtId="3" fontId="13" fillId="3" borderId="17" xfId="0" applyNumberFormat="1" applyFont="1" applyFill="1" applyBorder="1" applyAlignment="1" applyProtection="1">
      <alignment horizontal="center" vertical="center"/>
      <protection hidden="1"/>
    </xf>
    <xf numFmtId="0" fontId="0" fillId="3" borderId="15" xfId="0" applyFill="1" applyBorder="1" applyAlignment="1" applyProtection="1">
      <alignment horizontal="center" vertical="center"/>
      <protection hidden="1"/>
    </xf>
    <xf numFmtId="3" fontId="16" fillId="0" borderId="8" xfId="0" applyNumberFormat="1" applyFont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3" fontId="17" fillId="0" borderId="8" xfId="0" applyNumberFormat="1" applyFont="1" applyBorder="1" applyAlignment="1" applyProtection="1">
      <alignment horizontal="center" vertical="center"/>
      <protection hidden="1"/>
    </xf>
    <xf numFmtId="3" fontId="14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2" fillId="6" borderId="1" xfId="0" applyFont="1" applyFill="1" applyBorder="1" applyAlignment="1" applyProtection="1">
      <alignment horizontal="center" vertical="center" wrapText="1"/>
      <protection hidden="1"/>
    </xf>
    <xf numFmtId="0" fontId="22" fillId="6" borderId="2" xfId="0" applyFont="1" applyFill="1" applyBorder="1" applyAlignment="1" applyProtection="1">
      <alignment horizontal="center" vertical="center" wrapText="1"/>
      <protection hidden="1"/>
    </xf>
    <xf numFmtId="0" fontId="22" fillId="6" borderId="8" xfId="0" applyFont="1" applyFill="1" applyBorder="1" applyAlignment="1" applyProtection="1">
      <alignment horizontal="center" vertical="center" wrapText="1"/>
      <protection hidden="1"/>
    </xf>
    <xf numFmtId="0" fontId="23" fillId="6" borderId="8" xfId="0" applyFont="1" applyFill="1" applyBorder="1" applyAlignment="1" applyProtection="1">
      <alignment horizontal="center" vertical="center" wrapText="1"/>
      <protection hidden="1"/>
    </xf>
    <xf numFmtId="165" fontId="7" fillId="0" borderId="8" xfId="2" applyNumberFormat="1" applyFont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5" borderId="8" xfId="0" applyFont="1" applyFill="1" applyBorder="1" applyAlignment="1" applyProtection="1">
      <alignment horizontal="center" vertical="center"/>
      <protection hidden="1"/>
    </xf>
    <xf numFmtId="3" fontId="19" fillId="5" borderId="12" xfId="0" applyNumberFormat="1" applyFont="1" applyFill="1" applyBorder="1" applyAlignment="1" applyProtection="1">
      <alignment horizontal="center" vertical="center" wrapText="1"/>
      <protection hidden="1"/>
    </xf>
    <xf numFmtId="3" fontId="19" fillId="5" borderId="0" xfId="0" applyNumberFormat="1" applyFont="1" applyFill="1" applyAlignment="1" applyProtection="1">
      <alignment horizontal="center" vertical="center" wrapText="1"/>
      <protection hidden="1"/>
    </xf>
    <xf numFmtId="3" fontId="19" fillId="5" borderId="13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210736</xdr:colOff>
      <xdr:row>0</xdr:row>
      <xdr:rowOff>308568</xdr:rowOff>
    </xdr:from>
    <xdr:to>
      <xdr:col>13</xdr:col>
      <xdr:colOff>1286501</xdr:colOff>
      <xdr:row>2</xdr:row>
      <xdr:rowOff>57557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86F3F2-0BEE-DB38-D80C-052F89E52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666927" y="308568"/>
          <a:ext cx="1075765" cy="1073418"/>
        </a:xfrm>
        <a:prstGeom prst="rect">
          <a:avLst/>
        </a:prstGeom>
      </xdr:spPr>
    </xdr:pic>
    <xdr:clientData/>
  </xdr:twoCellAnchor>
  <xdr:twoCellAnchor>
    <xdr:from>
      <xdr:col>12</xdr:col>
      <xdr:colOff>734785</xdr:colOff>
      <xdr:row>2</xdr:row>
      <xdr:rowOff>242835</xdr:rowOff>
    </xdr:from>
    <xdr:to>
      <xdr:col>13</xdr:col>
      <xdr:colOff>2561049</xdr:colOff>
      <xdr:row>3</xdr:row>
      <xdr:rowOff>336620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87F16BB-8F71-F2C5-60A5-3C63F33681B8}"/>
            </a:ext>
          </a:extLst>
        </xdr:cNvPr>
        <xdr:cNvSpPr txBox="1"/>
      </xdr:nvSpPr>
      <xdr:spPr>
        <a:xfrm>
          <a:off x="10238392379" y="1567264"/>
          <a:ext cx="3685907" cy="547356"/>
        </a:xfrm>
        <a:prstGeom prst="rect">
          <a:avLst/>
        </a:prstGeom>
        <a:solidFill>
          <a:srgbClr val="FFC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800" b="1" u="sng">
              <a:cs typeface="B Nazanin" panose="00000400000000000000" pitchFamily="2" charset="-78"/>
            </a:rPr>
            <a:t>پاسخگویی</a:t>
          </a:r>
          <a:r>
            <a:rPr lang="fa-IR" sz="1800" b="1" u="sng" baseline="0">
              <a:cs typeface="B Nazanin" panose="00000400000000000000" pitchFamily="2" charset="-78"/>
            </a:rPr>
            <a:t> سوالات: 88957070-021</a:t>
          </a:r>
          <a:endParaRPr lang="en-US" sz="1800" b="1" u="sng">
            <a:cs typeface="B Nazanin" panose="00000400000000000000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"/>
  <sheetViews>
    <sheetView rightToLeft="1" tabSelected="1" zoomScale="85" zoomScaleNormal="85" workbookViewId="0">
      <selection activeCell="I3" sqref="I3"/>
    </sheetView>
  </sheetViews>
  <sheetFormatPr defaultColWidth="9.140625" defaultRowHeight="12.75" x14ac:dyDescent="0.2"/>
  <cols>
    <col min="1" max="1" width="15.140625" style="1" customWidth="1"/>
    <col min="2" max="2" width="16.140625" style="1" hidden="1" customWidth="1"/>
    <col min="3" max="3" width="13.7109375" style="1" hidden="1" customWidth="1"/>
    <col min="4" max="4" width="16" style="1" hidden="1" customWidth="1"/>
    <col min="5" max="5" width="14.7109375" style="1" hidden="1" customWidth="1"/>
    <col min="6" max="6" width="16.7109375" style="1" customWidth="1"/>
    <col min="7" max="7" width="12.7109375" style="1" hidden="1" customWidth="1"/>
    <col min="8" max="8" width="13.7109375" style="1" bestFit="1" customWidth="1"/>
    <col min="9" max="9" width="20.7109375" style="1" customWidth="1"/>
    <col min="10" max="10" width="22" style="1" customWidth="1"/>
    <col min="11" max="11" width="26.28515625" style="1" customWidth="1"/>
    <col min="12" max="12" width="22.7109375" style="1" customWidth="1"/>
    <col min="13" max="13" width="27.140625" style="1" customWidth="1"/>
    <col min="14" max="14" width="38.5703125" style="1" customWidth="1"/>
    <col min="15" max="15" width="13.42578125" style="1" hidden="1" customWidth="1"/>
    <col min="16" max="16" width="13" style="1" hidden="1" customWidth="1"/>
    <col min="17" max="17" width="15.28515625" style="1" hidden="1" customWidth="1"/>
    <col min="18" max="18" width="12.5703125" style="1" hidden="1" customWidth="1"/>
    <col min="19" max="20" width="11.5703125" style="1" hidden="1" customWidth="1"/>
    <col min="21" max="21" width="12.7109375" style="1" hidden="1" customWidth="1"/>
    <col min="22" max="22" width="9.7109375" style="1" hidden="1" customWidth="1"/>
    <col min="23" max="23" width="10.42578125" style="1" hidden="1" customWidth="1"/>
    <col min="24" max="24" width="25.5703125" style="1" hidden="1" customWidth="1"/>
    <col min="25" max="25" width="12" style="1" hidden="1" customWidth="1"/>
    <col min="26" max="26" width="12.85546875" style="1" hidden="1" customWidth="1"/>
    <col min="27" max="27" width="13.140625" style="35" hidden="1" customWidth="1"/>
    <col min="28" max="16384" width="9.140625" style="1"/>
  </cols>
  <sheetData>
    <row r="1" spans="1:28" ht="36.75" customHeight="1" thickBot="1" x14ac:dyDescent="0.25">
      <c r="C1" s="55" t="s">
        <v>34</v>
      </c>
      <c r="D1" s="55"/>
      <c r="E1" s="55"/>
      <c r="F1" s="55"/>
      <c r="G1" s="55"/>
      <c r="H1" s="55"/>
      <c r="I1" s="56"/>
      <c r="J1" s="56"/>
      <c r="K1" s="56"/>
      <c r="L1" s="56"/>
      <c r="M1" s="56"/>
      <c r="N1" s="56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8" ht="68.25" customHeight="1" x14ac:dyDescent="0.2">
      <c r="A2" s="48" t="s">
        <v>38</v>
      </c>
      <c r="B2" s="49" t="s">
        <v>13</v>
      </c>
      <c r="C2" s="49" t="s">
        <v>14</v>
      </c>
      <c r="D2" s="49" t="s">
        <v>17</v>
      </c>
      <c r="E2" s="49" t="s">
        <v>11</v>
      </c>
      <c r="F2" s="49" t="s">
        <v>19</v>
      </c>
      <c r="G2" s="49" t="s">
        <v>0</v>
      </c>
      <c r="H2" s="49" t="s">
        <v>1</v>
      </c>
      <c r="I2" s="50" t="s">
        <v>2</v>
      </c>
      <c r="J2" s="3" t="s">
        <v>3</v>
      </c>
      <c r="K2" s="4" t="s">
        <v>20</v>
      </c>
      <c r="L2" s="4"/>
      <c r="M2" s="3" t="s">
        <v>12</v>
      </c>
      <c r="N2" s="3" t="s">
        <v>21</v>
      </c>
      <c r="O2" s="5" t="s">
        <v>18</v>
      </c>
      <c r="P2" s="2" t="s">
        <v>16</v>
      </c>
      <c r="Q2" s="6" t="s">
        <v>4</v>
      </c>
      <c r="R2" s="6" t="s">
        <v>5</v>
      </c>
      <c r="S2" s="6" t="s">
        <v>6</v>
      </c>
      <c r="T2" s="2" t="s">
        <v>7</v>
      </c>
      <c r="U2" s="6" t="s">
        <v>8</v>
      </c>
      <c r="V2" s="6" t="s">
        <v>9</v>
      </c>
      <c r="W2" s="7" t="s">
        <v>10</v>
      </c>
      <c r="X2" s="2" t="s">
        <v>30</v>
      </c>
      <c r="Y2" s="2" t="s">
        <v>15</v>
      </c>
      <c r="Z2" s="8" t="s">
        <v>23</v>
      </c>
      <c r="AA2" s="9" t="s">
        <v>22</v>
      </c>
      <c r="AB2" s="10"/>
    </row>
    <row r="3" spans="1:28" s="23" customFormat="1" ht="36" customHeight="1" thickBot="1" x14ac:dyDescent="0.25">
      <c r="A3" s="11"/>
      <c r="B3" s="12">
        <f>A3+Z3</f>
        <v>0</v>
      </c>
      <c r="C3" s="13">
        <f>A3-E3</f>
        <v>0</v>
      </c>
      <c r="D3" s="14">
        <f>B3-E3</f>
        <v>0</v>
      </c>
      <c r="E3" s="38">
        <f>A3*50%</f>
        <v>0</v>
      </c>
      <c r="F3" s="42">
        <f>H3/I3</f>
        <v>12</v>
      </c>
      <c r="G3" s="15">
        <v>21</v>
      </c>
      <c r="H3" s="16">
        <v>36</v>
      </c>
      <c r="I3" s="17">
        <v>3</v>
      </c>
      <c r="J3" s="18">
        <v>34</v>
      </c>
      <c r="K3" s="19">
        <f>PMT(G3%/(12/I3),F3,-E3)</f>
        <v>0</v>
      </c>
      <c r="L3" s="19"/>
      <c r="M3" s="19">
        <f>K3*F3</f>
        <v>0</v>
      </c>
      <c r="N3" s="19">
        <f>M3*150%</f>
        <v>0</v>
      </c>
      <c r="O3" s="20">
        <f>M3-E3</f>
        <v>0</v>
      </c>
      <c r="P3" s="14">
        <v>0</v>
      </c>
      <c r="Q3" s="14">
        <f>ROUND((P3)+K3,-4)</f>
        <v>0</v>
      </c>
      <c r="R3" s="14">
        <f>ROUND(K3,-3)</f>
        <v>0</v>
      </c>
      <c r="S3" s="14">
        <f>PMT(J3%/(12/I3),F3,-E3)</f>
        <v>0</v>
      </c>
      <c r="T3" s="14">
        <f>((S3*F3)-E3)*9%</f>
        <v>0</v>
      </c>
      <c r="U3" s="14">
        <f>ROUND((T3/F3)+S3,-3)</f>
        <v>0</v>
      </c>
      <c r="V3" s="14">
        <f>(PMT(J3%/(12/I3),F3,-E3)-E3)-(PMT(G3%/(12/I3),F3,-E3)-E3)</f>
        <v>0</v>
      </c>
      <c r="W3" s="14">
        <f>V3*F3</f>
        <v>0</v>
      </c>
      <c r="X3" s="14">
        <f>PV(J3%/(12/I3),F3,-V3)</f>
        <v>0</v>
      </c>
      <c r="Y3" s="14">
        <f>X3*9%</f>
        <v>0</v>
      </c>
      <c r="Z3" s="21">
        <f>X3+Y3</f>
        <v>0</v>
      </c>
      <c r="AA3" s="22">
        <f>E3-Z3</f>
        <v>0</v>
      </c>
    </row>
    <row r="4" spans="1:28" ht="71.45" customHeight="1" x14ac:dyDescent="0.2">
      <c r="A4" s="63" t="s">
        <v>37</v>
      </c>
      <c r="B4" s="63"/>
      <c r="C4" s="63"/>
      <c r="D4" s="63"/>
      <c r="E4" s="63"/>
      <c r="F4" s="63"/>
      <c r="G4" s="47"/>
      <c r="H4" s="57" t="s">
        <v>32</v>
      </c>
      <c r="I4" s="58"/>
      <c r="J4" s="25"/>
      <c r="K4" s="25"/>
      <c r="L4" s="25"/>
      <c r="M4" s="26"/>
      <c r="N4" s="27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8"/>
      <c r="AB4" s="10"/>
    </row>
    <row r="5" spans="1:28" ht="36.75" customHeight="1" x14ac:dyDescent="0.2">
      <c r="A5" s="25"/>
      <c r="B5" s="25"/>
      <c r="C5" s="25"/>
      <c r="D5" s="25"/>
      <c r="E5" s="3" t="s">
        <v>24</v>
      </c>
      <c r="F5" s="3" t="s">
        <v>26</v>
      </c>
      <c r="G5" s="3" t="s">
        <v>29</v>
      </c>
      <c r="H5" s="3" t="s">
        <v>33</v>
      </c>
      <c r="I5" s="29" t="s">
        <v>27</v>
      </c>
      <c r="J5" s="51" t="s">
        <v>28</v>
      </c>
      <c r="K5" s="51" t="s">
        <v>36</v>
      </c>
      <c r="L5" s="51" t="s">
        <v>31</v>
      </c>
      <c r="M5" s="51" t="s">
        <v>39</v>
      </c>
      <c r="N5" s="51" t="s">
        <v>25</v>
      </c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8"/>
      <c r="AB5" s="10"/>
    </row>
    <row r="6" spans="1:28" ht="33" customHeight="1" x14ac:dyDescent="0.2">
      <c r="A6" s="25"/>
      <c r="B6" s="25"/>
      <c r="C6" s="25"/>
      <c r="D6" s="25"/>
      <c r="E6" s="30">
        <f>A3</f>
        <v>0</v>
      </c>
      <c r="F6" s="30">
        <f>C3</f>
        <v>0</v>
      </c>
      <c r="G6" s="30">
        <f>E3*10%</f>
        <v>0</v>
      </c>
      <c r="H6" s="30">
        <f>G6*30%</f>
        <v>0</v>
      </c>
      <c r="I6" s="39">
        <f>Z3</f>
        <v>0</v>
      </c>
      <c r="J6" s="43">
        <f>K3</f>
        <v>0</v>
      </c>
      <c r="K6" s="41">
        <f>J6/I3</f>
        <v>0</v>
      </c>
      <c r="L6" s="31">
        <f>N3</f>
        <v>0</v>
      </c>
      <c r="M6" s="52" t="e">
        <f>(((J6*F3)-(A3-N6))/(A3-N6))/H3</f>
        <v>#DIV/0!</v>
      </c>
      <c r="N6" s="32">
        <f>F6+G6+I6</f>
        <v>0</v>
      </c>
      <c r="O6" s="24"/>
      <c r="P6" s="24"/>
      <c r="Q6" s="24"/>
      <c r="R6" s="24"/>
      <c r="S6" s="24"/>
      <c r="T6" s="24"/>
      <c r="U6" s="24"/>
      <c r="V6" s="24"/>
      <c r="W6" s="24"/>
      <c r="X6" s="33"/>
      <c r="Y6" s="24"/>
      <c r="Z6" s="24"/>
      <c r="AA6" s="28"/>
    </row>
    <row r="7" spans="1:28" x14ac:dyDescent="0.2">
      <c r="A7" s="34"/>
      <c r="B7" s="34"/>
      <c r="C7" s="34"/>
      <c r="D7" s="34"/>
      <c r="E7" s="34"/>
      <c r="F7" s="40"/>
      <c r="G7" s="40"/>
      <c r="H7" s="34"/>
      <c r="I7" s="40"/>
      <c r="J7" s="34"/>
      <c r="K7" s="34"/>
      <c r="L7" s="34"/>
      <c r="M7" s="34"/>
      <c r="N7" s="34"/>
    </row>
    <row r="8" spans="1:28" ht="28.5" x14ac:dyDescent="0.2">
      <c r="A8" s="34"/>
      <c r="E8" s="59" t="s">
        <v>35</v>
      </c>
      <c r="F8" s="59"/>
      <c r="G8" s="59"/>
      <c r="H8" s="59"/>
      <c r="I8" s="59"/>
      <c r="J8" s="59"/>
      <c r="K8" s="59"/>
      <c r="L8" s="59"/>
      <c r="M8" s="59"/>
      <c r="N8" s="59"/>
      <c r="X8" s="36"/>
    </row>
    <row r="9" spans="1:28" ht="39" customHeight="1" x14ac:dyDescent="0.2">
      <c r="A9" s="34"/>
      <c r="E9" s="60" t="str">
        <f>_xlfn.IFS(E3&gt;1500000000,"خارج از اعتبار",E3&gt;800000000,"دو ضامن",E3&gt;300000000,"یک ضامن",E3&lt;=300000000,"بدون ضامن")</f>
        <v>بدون ضامن</v>
      </c>
      <c r="F9" s="61"/>
      <c r="G9" s="61"/>
      <c r="H9" s="61"/>
      <c r="I9" s="61"/>
      <c r="J9" s="61"/>
      <c r="K9" s="61"/>
      <c r="L9" s="61"/>
      <c r="M9" s="61"/>
      <c r="N9" s="62"/>
    </row>
    <row r="10" spans="1:28" ht="36" customHeight="1" x14ac:dyDescent="0.2">
      <c r="A10" s="34"/>
      <c r="E10" s="53" t="s">
        <v>40</v>
      </c>
      <c r="F10" s="54"/>
      <c r="G10" s="54"/>
      <c r="H10" s="54"/>
      <c r="I10" s="54"/>
      <c r="J10" s="54"/>
      <c r="K10" s="54"/>
      <c r="L10" s="54"/>
      <c r="M10" s="54"/>
      <c r="N10" s="54"/>
    </row>
    <row r="11" spans="1:28" x14ac:dyDescent="0.2">
      <c r="H11" s="45">
        <v>63.698630999999999</v>
      </c>
      <c r="I11" s="45">
        <f>100-H11</f>
        <v>36.301369000000001</v>
      </c>
      <c r="N11" s="44">
        <f>A3-N6</f>
        <v>0</v>
      </c>
    </row>
    <row r="12" spans="1:28" ht="24.75" x14ac:dyDescent="0.2">
      <c r="N12" s="46"/>
    </row>
    <row r="14" spans="1:28" x14ac:dyDescent="0.2">
      <c r="F14" s="37">
        <f>G6+H6</f>
        <v>0</v>
      </c>
    </row>
  </sheetData>
  <sheetProtection algorithmName="SHA-512" hashValue="OKV7Li/Yd1uhbbBE6Ad0/j2gF4Iew+tcr2RK1O03Rxz5acsFlI9cHrVCQZj489IUExmCP01Z+1StYEK48FlfWw==" saltValue="MTo44DUCqJcbv3oswgEW/A==" spinCount="100000" sheet="1" objects="1" scenarios="1" selectLockedCells="1"/>
  <mergeCells count="6">
    <mergeCell ref="E10:N10"/>
    <mergeCell ref="C1:AA1"/>
    <mergeCell ref="H4:I4"/>
    <mergeCell ref="E8:N8"/>
    <mergeCell ref="E9:N9"/>
    <mergeCell ref="A4:F4"/>
  </mergeCell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سواری</vt:lpstr>
      <vt:lpstr>سواری!Print_Titles</vt:lpstr>
    </vt:vector>
  </TitlesOfParts>
  <Company>leasing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noushirevani</dc:creator>
  <cp:lastModifiedBy>mo3tafa</cp:lastModifiedBy>
  <cp:lastPrinted>2020-06-24T13:43:27Z</cp:lastPrinted>
  <dcterms:created xsi:type="dcterms:W3CDTF">2011-10-26T12:42:26Z</dcterms:created>
  <dcterms:modified xsi:type="dcterms:W3CDTF">2023-01-16T14:24:43Z</dcterms:modified>
</cp:coreProperties>
</file>